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55" windowWidth="15600" windowHeight="7815"/>
  </bookViews>
  <sheets>
    <sheet name="úlohy1" sheetId="1" r:id="rId1"/>
    <sheet name="úlohy2" sheetId="5" r:id="rId2"/>
    <sheet name="úlohy3" sheetId="3" r:id="rId3"/>
    <sheet name="úlohy4" sheetId="2" r:id="rId4"/>
  </sheets>
  <calcPr calcId="144525"/>
</workbook>
</file>

<file path=xl/calcChain.xml><?xml version="1.0" encoding="utf-8"?>
<calcChain xmlns="http://schemas.openxmlformats.org/spreadsheetml/2006/main">
  <c r="F19" i="1" l="1"/>
  <c r="F11" i="1"/>
  <c r="H5" i="2"/>
  <c r="J5" i="2"/>
  <c r="H6" i="2"/>
  <c r="H7" i="2"/>
  <c r="J7" i="2"/>
  <c r="H8" i="2"/>
  <c r="H9" i="2"/>
  <c r="J9" i="2"/>
  <c r="H10" i="2"/>
  <c r="H11" i="2"/>
  <c r="J11" i="2"/>
  <c r="H12" i="2"/>
  <c r="H13" i="2"/>
  <c r="J13" i="2"/>
  <c r="H4" i="2"/>
  <c r="I5" i="2"/>
  <c r="I6" i="2"/>
  <c r="J6" i="2" s="1"/>
  <c r="I7" i="2"/>
  <c r="I8" i="2"/>
  <c r="J8" i="2" s="1"/>
  <c r="I9" i="2"/>
  <c r="I10" i="2"/>
  <c r="J10" i="2" s="1"/>
  <c r="I11" i="2"/>
  <c r="I12" i="2"/>
  <c r="J12" i="2" s="1"/>
  <c r="I13" i="2"/>
  <c r="I4" i="2"/>
  <c r="J4" i="2" s="1"/>
  <c r="F19" i="3"/>
  <c r="F18" i="3"/>
  <c r="E19" i="3"/>
  <c r="E18" i="3"/>
  <c r="D19" i="3"/>
  <c r="D18" i="3"/>
  <c r="C18" i="3"/>
  <c r="C19" i="3"/>
  <c r="F7" i="3"/>
  <c r="E5" i="3"/>
  <c r="F5" i="3" s="1"/>
  <c r="E6" i="3"/>
  <c r="E7" i="3"/>
  <c r="G7" i="3"/>
  <c r="E8" i="3"/>
  <c r="E9" i="3"/>
  <c r="F9" i="3" s="1"/>
  <c r="E10" i="3"/>
  <c r="E11" i="3"/>
  <c r="E12" i="3"/>
  <c r="E13" i="3"/>
  <c r="F13" i="3"/>
  <c r="E14" i="3"/>
  <c r="E15" i="3"/>
  <c r="F15" i="3" s="1"/>
  <c r="G15" i="3" s="1"/>
  <c r="E4" i="3"/>
  <c r="G17" i="5"/>
  <c r="H17" i="5"/>
  <c r="G18" i="5"/>
  <c r="H18" i="5"/>
  <c r="G16" i="5"/>
  <c r="H16" i="5"/>
  <c r="F8" i="5"/>
  <c r="F9" i="5"/>
  <c r="F7" i="5"/>
  <c r="F27" i="1"/>
  <c r="F26" i="1"/>
  <c r="F18" i="1"/>
  <c r="F10" i="1"/>
  <c r="F10" i="3"/>
  <c r="G10" i="3" s="1"/>
  <c r="F8" i="3"/>
  <c r="G8" i="3"/>
  <c r="F6" i="3"/>
  <c r="G6" i="3" s="1"/>
  <c r="F11" i="3"/>
  <c r="G11" i="3" s="1"/>
  <c r="F14" i="3"/>
  <c r="G14" i="3" s="1"/>
  <c r="F12" i="3"/>
  <c r="G12" i="3" s="1"/>
  <c r="G13" i="3"/>
  <c r="F4" i="3"/>
  <c r="G4" i="3" s="1"/>
  <c r="G9" i="3" l="1"/>
  <c r="G5" i="3"/>
</calcChain>
</file>

<file path=xl/sharedStrings.xml><?xml version="1.0" encoding="utf-8"?>
<sst xmlns="http://schemas.openxmlformats.org/spreadsheetml/2006/main" count="149" uniqueCount="131">
  <si>
    <t>Meno a priezvisko:</t>
  </si>
  <si>
    <t>nasporená suma</t>
  </si>
  <si>
    <t>dĺžka platobnej doby</t>
  </si>
  <si>
    <t>mesačné platby</t>
  </si>
  <si>
    <t>pôžička</t>
  </si>
  <si>
    <t>na začiatku</t>
  </si>
  <si>
    <t>na konci</t>
  </si>
  <si>
    <t>dĺžka splácania</t>
  </si>
  <si>
    <t>zariadenie</t>
  </si>
  <si>
    <t>počiatočná cena</t>
  </si>
  <si>
    <t>hodnota na konci odpisovania</t>
  </si>
  <si>
    <t>ročný odpis</t>
  </si>
  <si>
    <t>Aká je celková výška pôžičky pri nasledovných podmienkach?</t>
  </si>
  <si>
    <t>termín platby v období</t>
  </si>
  <si>
    <t>výška pôžičky</t>
  </si>
  <si>
    <t>obdobie splatnosti pôžičky</t>
  </si>
  <si>
    <t>12 rokov</t>
  </si>
  <si>
    <t>8 rokov</t>
  </si>
  <si>
    <t>splátky</t>
  </si>
  <si>
    <t>Meno</t>
  </si>
  <si>
    <t>Priezvisko</t>
  </si>
  <si>
    <t>príspevok</t>
  </si>
  <si>
    <t>Ján</t>
  </si>
  <si>
    <t>Holý</t>
  </si>
  <si>
    <t>Miroslav</t>
  </si>
  <si>
    <t>Slovák</t>
  </si>
  <si>
    <t>Anna</t>
  </si>
  <si>
    <t>Prieberová</t>
  </si>
  <si>
    <t>Silvia</t>
  </si>
  <si>
    <t>Šestáková</t>
  </si>
  <si>
    <t>Michal</t>
  </si>
  <si>
    <t>Freisler</t>
  </si>
  <si>
    <t>Jozef</t>
  </si>
  <si>
    <t>Horák</t>
  </si>
  <si>
    <t>Elena</t>
  </si>
  <si>
    <t>Horniaková</t>
  </si>
  <si>
    <t>Daniel</t>
  </si>
  <si>
    <t>Michalič</t>
  </si>
  <si>
    <t>Sofia</t>
  </si>
  <si>
    <t>Nováková</t>
  </si>
  <si>
    <t>Dubrovský</t>
  </si>
  <si>
    <t>Dochádzajúci zamestnanci</t>
  </si>
  <si>
    <t>Počet detí</t>
  </si>
  <si>
    <t>15 až 30 km</t>
  </si>
  <si>
    <t>vzdialenosť</t>
  </si>
  <si>
    <t xml:space="preserve"> do 15 km</t>
  </si>
  <si>
    <t>Príspevok na dieťa</t>
  </si>
  <si>
    <t>na 1 dieťa</t>
  </si>
  <si>
    <t>na 2 deti</t>
  </si>
  <si>
    <t>na 3 deti</t>
  </si>
  <si>
    <t>Knihy</t>
  </si>
  <si>
    <t>Inventár</t>
  </si>
  <si>
    <t>Názov</t>
  </si>
  <si>
    <t>Cena s daňou</t>
  </si>
  <si>
    <t>Stolička</t>
  </si>
  <si>
    <t>Stôl</t>
  </si>
  <si>
    <t>Skriňa</t>
  </si>
  <si>
    <t>Počítač</t>
  </si>
  <si>
    <t>Tabuľa</t>
  </si>
  <si>
    <t>Vešiak</t>
  </si>
  <si>
    <t>Tlačiareň</t>
  </si>
  <si>
    <t>Excel 2007</t>
  </si>
  <si>
    <t>Siete</t>
  </si>
  <si>
    <t>windows xp</t>
  </si>
  <si>
    <t>Algoritmy</t>
  </si>
  <si>
    <t>Informatika pre SŠ</t>
  </si>
  <si>
    <t>Najdrahšie</t>
  </si>
  <si>
    <t>Najlacnejšie</t>
  </si>
  <si>
    <t>Priemerná cena</t>
  </si>
  <si>
    <t>Celkový počet</t>
  </si>
  <si>
    <t>Nábytok a príslušenstvo</t>
  </si>
  <si>
    <t>Daň</t>
  </si>
  <si>
    <t>Cena bez dane</t>
  </si>
  <si>
    <t>Kód pracovníka</t>
  </si>
  <si>
    <t xml:space="preserve">Zistite ročný odpis zariadenia s nasledovnými podmienkami. </t>
  </si>
  <si>
    <t>dĺžka odpisovania (rokov)</t>
  </si>
  <si>
    <t>50€ za mesiac</t>
  </si>
  <si>
    <t>Počet v kusoch</t>
  </si>
  <si>
    <t>Jednotková cena</t>
  </si>
  <si>
    <t>Pomocou funkcií zistite:</t>
  </si>
  <si>
    <t>na knihy</t>
  </si>
  <si>
    <t>na nábytok, príslušenstvo</t>
  </si>
  <si>
    <t>pravidelný mesačný vklad</t>
  </si>
  <si>
    <t>(výsledok zaokrúhlite na celé číslo)</t>
  </si>
  <si>
    <t>platby</t>
  </si>
  <si>
    <t>dĺžka termín. účtu (v rokoch)</t>
  </si>
  <si>
    <t>Akú sumu nasporíme na nasledovných termínovaných účtoch, ak pri založení účtu vložíme 1000 €?</t>
  </si>
  <si>
    <t>hodnota zariadenia po 3.rokoch</t>
  </si>
  <si>
    <t>Aké sú pravidelné mesačné splátky pri nasledovných podmienkach, ak výška pôžičky je 5000 €?</t>
  </si>
  <si>
    <t>Liaz 151</t>
  </si>
  <si>
    <t>Zetor Proxima 2010</t>
  </si>
  <si>
    <t>JCB 8014</t>
  </si>
  <si>
    <t xml:space="preserve">Koľko mesiacov budeme platiť nasledovné pôžičky, ak platíme vždy na konci obdobia pri konštantnej úrokovej sadzbe? </t>
  </si>
  <si>
    <t>90€ za polrok</t>
  </si>
  <si>
    <t>70€ za štvrťrok</t>
  </si>
  <si>
    <t>125€ za mesiac</t>
  </si>
  <si>
    <t>15 rokov</t>
  </si>
  <si>
    <t>Plat</t>
  </si>
  <si>
    <t>Mzda za vykonanú prácu</t>
  </si>
  <si>
    <t>Vypočítajte plat zamestnancov s tým, že k mzde pripočítate príspevky od zamestnávateľa</t>
  </si>
  <si>
    <t>Príspevok na dochádzku</t>
  </si>
  <si>
    <t>(výsledok zaokrúhlite na celé čísla, výsledok zadajte v eurách)</t>
  </si>
  <si>
    <t>(výsledok zadajte v eurách)</t>
  </si>
  <si>
    <t xml:space="preserve"> (úlohu riešte pomocou odkazov na hodnoty v bunkách, výsledok zadajte v eurách)</t>
  </si>
  <si>
    <t>b)</t>
  </si>
  <si>
    <t>a)</t>
  </si>
  <si>
    <t>c)</t>
  </si>
  <si>
    <t>ročný úrok (%)</t>
  </si>
  <si>
    <t>Do tabuľky doplňte chýbajúce výpočty (cena bez dane, daň, cena s daňou)</t>
  </si>
  <si>
    <t>Vzdialenosť (km)</t>
  </si>
  <si>
    <t>▪ názov grafu - "Vzdialenosť dochádzajúcich zamestnancov", typ písma Arial, veľkosť 16, tučné</t>
  </si>
  <si>
    <t>▪ pomenovanie Y osi - "vzdialenosť (km)", typ písma Arial, veľkosť 12, tučné</t>
  </si>
  <si>
    <t>▪ pomenovanie X osi - "kód pracovníka", typ písma Arial, veľkosť 12, tučné</t>
  </si>
  <si>
    <t>▪ zobrazte popis údajov nad jednotlivými stĺpcami v grafe</t>
  </si>
  <si>
    <t>▪ pracovník s najväčšou vzdialenosťou bude znázornený odlišnou farbou od ostatných</t>
  </si>
  <si>
    <t>▪ graf umiestnite na daný hárok, výsledný graf vhodne upravte s ohľadom na prehľadnosť</t>
  </si>
  <si>
    <t>▪ celkový počet nábytku a kníh (v kusoch)</t>
  </si>
  <si>
    <t>▪ z jednotkovej ceny najlacnejší, najdrahší nábytok (a knihu), ako aj priemernú cenu nábytku (a knihy)</t>
  </si>
  <si>
    <t>▪ názov grafu - "Stav zásob kníh na sklade", typ písma Arial, veľkosť 16, tučné</t>
  </si>
  <si>
    <t>Riešte nasledujúce úlohy:</t>
  </si>
  <si>
    <t>▪ zlúčte bunky vyjadrujúce názov tabuľky (bunky B2 až G2)  a upravte formát buniek na € na dve desatinné miesta (stĺpec C nemeňte)</t>
  </si>
  <si>
    <t>Všetky vaše vykonané zmeny v súbore uložte!!!</t>
  </si>
  <si>
    <t>Vytvorte plný koláčový graf znázorňujúci počet jednotlivých kníh s týmito požiadavkami:</t>
  </si>
  <si>
    <t>Doplňte príspevok na dieťa, ktoré  sa poskytuje podľa počtu detí:</t>
  </si>
  <si>
    <t>Doplňte príspevok na dochádzku do zamestnania, ktorý je odstupňovaný podľa vzdialenosti:</t>
  </si>
  <si>
    <t>▪ v grafe zobrazte % podiel jednotlivých kníh</t>
  </si>
  <si>
    <t>Vytvorte skupinový stĺpcový graf  vyjadrujúci vzdialenosť zamestnancov s týmito požiadavkami:</t>
  </si>
  <si>
    <t>▪ vypočítajte daň pre nábytok (označený oranžovou farbou) a pre knihy (označený modrou farbou)</t>
  </si>
  <si>
    <t>▪ legenda bude obsahovať názov kníh, bude umiestnená vpravo, podfarbenie sivou farbou</t>
  </si>
  <si>
    <t>▪ kniha s najväčšou hodnotou bude povytiahnutý z kruhu</t>
  </si>
  <si>
    <t>od 30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</si>
</sst>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  <numFmt numFmtId="166" formatCode="General\ &quot;r.&quot;"/>
    <numFmt numFmtId="167" formatCode="General\ &quot;€&quot;"/>
    <numFmt numFmtId="168" formatCode="#,##0\ [$€-1];[Red]\-#,##0\ [$€-1]"/>
    <numFmt numFmtId="169" formatCode="[$€-2]\ #,##0.00"/>
    <numFmt numFmtId="170" formatCode="#,##0.00\ [$€-1]"/>
    <numFmt numFmtId="171" formatCode="_-* #,##0.00\ [$€-1]_-;\-* #,##0.00\ [$€-1]_-;_-* &quot;-&quot;??\ [$€-1]_-;_-@_-"/>
    <numFmt numFmtId="172" formatCode="0.0"/>
    <numFmt numFmtId="173" formatCode="#,##0.00\ [$€-1];[Red]\-#,##0.00\ [$€-1]"/>
  </numFmts>
  <fonts count="1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2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18"/>
      <name val="Arial"/>
      <family val="2"/>
      <charset val="238"/>
    </font>
    <font>
      <b/>
      <sz val="12"/>
      <color indexed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168" fontId="5" fillId="0" borderId="0" xfId="0" applyNumberFormat="1" applyFont="1"/>
    <xf numFmtId="9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165" fontId="5" fillId="0" borderId="4" xfId="0" applyNumberFormat="1" applyFont="1" applyBorder="1" applyAlignment="1">
      <alignment horizontal="center" vertical="center"/>
    </xf>
    <xf numFmtId="6" fontId="5" fillId="0" borderId="9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6" fontId="5" fillId="0" borderId="10" xfId="0" applyNumberFormat="1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6" fontId="5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/>
    <xf numFmtId="0" fontId="5" fillId="0" borderId="0" xfId="0" applyFont="1" applyAlignment="1">
      <alignment horizontal="right" vertical="center"/>
    </xf>
    <xf numFmtId="0" fontId="9" fillId="0" borderId="0" xfId="0" applyFont="1"/>
    <xf numFmtId="165" fontId="5" fillId="0" borderId="0" xfId="0" applyNumberFormat="1" applyFont="1" applyBorder="1" applyAlignment="1">
      <alignment horizontal="center" vertical="center"/>
    </xf>
    <xf numFmtId="6" fontId="5" fillId="0" borderId="0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8" fontId="5" fillId="0" borderId="0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71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11" fillId="0" borderId="0" xfId="0" applyFont="1"/>
    <xf numFmtId="170" fontId="5" fillId="4" borderId="1" xfId="0" applyNumberFormat="1" applyFont="1" applyFill="1" applyBorder="1" applyAlignment="1">
      <alignment horizontal="right"/>
    </xf>
    <xf numFmtId="172" fontId="5" fillId="0" borderId="9" xfId="0" applyNumberFormat="1" applyFont="1" applyBorder="1" applyAlignment="1">
      <alignment horizontal="center" vertical="center"/>
    </xf>
    <xf numFmtId="172" fontId="5" fillId="0" borderId="10" xfId="0" applyNumberFormat="1" applyFont="1" applyBorder="1" applyAlignment="1">
      <alignment horizontal="center" vertical="center"/>
    </xf>
    <xf numFmtId="172" fontId="5" fillId="0" borderId="4" xfId="0" applyNumberFormat="1" applyFont="1" applyBorder="1" applyAlignment="1">
      <alignment horizontal="center" vertical="center"/>
    </xf>
    <xf numFmtId="172" fontId="5" fillId="0" borderId="6" xfId="0" applyNumberFormat="1" applyFont="1" applyBorder="1" applyAlignment="1">
      <alignment horizontal="center" vertical="center"/>
    </xf>
    <xf numFmtId="172" fontId="5" fillId="0" borderId="3" xfId="0" applyNumberFormat="1" applyFont="1" applyBorder="1" applyAlignment="1">
      <alignment horizontal="center" vertical="center"/>
    </xf>
    <xf numFmtId="172" fontId="5" fillId="0" borderId="5" xfId="0" applyNumberFormat="1" applyFont="1" applyBorder="1" applyAlignment="1">
      <alignment horizontal="center" vertical="center"/>
    </xf>
    <xf numFmtId="172" fontId="5" fillId="0" borderId="8" xfId="0" applyNumberFormat="1" applyFont="1" applyBorder="1" applyAlignment="1">
      <alignment horizontal="center" vertical="center"/>
    </xf>
    <xf numFmtId="0" fontId="3" fillId="2" borderId="1" xfId="0" applyFont="1" applyFill="1" applyBorder="1"/>
    <xf numFmtId="9" fontId="5" fillId="5" borderId="4" xfId="0" applyNumberFormat="1" applyFont="1" applyFill="1" applyBorder="1" applyAlignment="1"/>
    <xf numFmtId="169" fontId="5" fillId="5" borderId="1" xfId="0" applyNumberFormat="1" applyFont="1" applyFill="1" applyBorder="1" applyAlignment="1">
      <alignment horizontal="right"/>
    </xf>
    <xf numFmtId="0" fontId="5" fillId="5" borderId="1" xfId="0" applyNumberFormat="1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9" fontId="3" fillId="6" borderId="6" xfId="1" applyFont="1" applyFill="1" applyBorder="1"/>
    <xf numFmtId="6" fontId="5" fillId="5" borderId="4" xfId="0" applyNumberFormat="1" applyFont="1" applyFill="1" applyBorder="1" applyAlignment="1">
      <alignment horizontal="center" vertical="center"/>
    </xf>
    <xf numFmtId="6" fontId="5" fillId="5" borderId="8" xfId="0" applyNumberFormat="1" applyFont="1" applyFill="1" applyBorder="1" applyAlignment="1">
      <alignment horizontal="center" vertical="center"/>
    </xf>
    <xf numFmtId="6" fontId="5" fillId="5" borderId="6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167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3" borderId="1" xfId="0" applyNumberFormat="1" applyFont="1" applyFill="1" applyBorder="1"/>
    <xf numFmtId="0" fontId="3" fillId="2" borderId="1" xfId="0" applyNumberFormat="1" applyFont="1" applyFill="1" applyBorder="1"/>
    <xf numFmtId="1" fontId="5" fillId="0" borderId="1" xfId="0" applyNumberFormat="1" applyFont="1" applyBorder="1" applyAlignment="1">
      <alignment horizontal="center"/>
    </xf>
    <xf numFmtId="0" fontId="12" fillId="0" borderId="0" xfId="0" applyFont="1"/>
    <xf numFmtId="170" fontId="5" fillId="5" borderId="1" xfId="0" applyNumberFormat="1" applyFont="1" applyFill="1" applyBorder="1"/>
    <xf numFmtId="171" fontId="5" fillId="4" borderId="1" xfId="0" applyNumberFormat="1" applyFont="1" applyFill="1" applyBorder="1"/>
    <xf numFmtId="1" fontId="5" fillId="5" borderId="9" xfId="0" applyNumberFormat="1" applyFont="1" applyFill="1" applyBorder="1" applyAlignment="1">
      <alignment horizontal="center" vertical="center"/>
    </xf>
    <xf numFmtId="173" fontId="5" fillId="5" borderId="9" xfId="0" applyNumberFormat="1" applyFont="1" applyFill="1" applyBorder="1" applyAlignment="1">
      <alignment horizontal="center" vertical="center"/>
    </xf>
    <xf numFmtId="168" fontId="5" fillId="5" borderId="9" xfId="0" applyNumberFormat="1" applyFont="1" applyFill="1" applyBorder="1" applyAlignment="1">
      <alignment horizontal="center" vertical="center"/>
    </xf>
    <xf numFmtId="173" fontId="5" fillId="5" borderId="10" xfId="0" applyNumberFormat="1" applyFont="1" applyFill="1" applyBorder="1" applyAlignment="1">
      <alignment horizontal="center" vertical="center"/>
    </xf>
    <xf numFmtId="168" fontId="5" fillId="5" borderId="10" xfId="0" applyNumberFormat="1" applyFont="1" applyFill="1" applyBorder="1" applyAlignment="1">
      <alignment horizontal="center" vertical="center"/>
    </xf>
    <xf numFmtId="173" fontId="5" fillId="5" borderId="4" xfId="0" applyNumberFormat="1" applyFont="1" applyFill="1" applyBorder="1" applyAlignment="1">
      <alignment horizontal="center" vertical="center"/>
    </xf>
    <xf numFmtId="170" fontId="5" fillId="5" borderId="1" xfId="0" applyNumberFormat="1" applyFont="1" applyFill="1" applyBorder="1" applyAlignment="1">
      <alignment horizontal="right"/>
    </xf>
    <xf numFmtId="170" fontId="5" fillId="5" borderId="6" xfId="0" applyNumberFormat="1" applyFont="1" applyFill="1" applyBorder="1" applyAlignment="1">
      <alignment horizontal="right" vertical="center"/>
    </xf>
    <xf numFmtId="170" fontId="5" fillId="6" borderId="1" xfId="0" applyNumberFormat="1" applyFont="1" applyFill="1" applyBorder="1" applyAlignment="1">
      <alignment horizontal="right" vertical="center"/>
    </xf>
    <xf numFmtId="170" fontId="5" fillId="0" borderId="1" xfId="0" applyNumberFormat="1" applyFont="1" applyBorder="1" applyAlignment="1">
      <alignment horizontal="right" vertical="center"/>
    </xf>
    <xf numFmtId="170" fontId="5" fillId="0" borderId="1" xfId="0" applyNumberFormat="1" applyFont="1" applyFill="1" applyBorder="1" applyAlignment="1">
      <alignment horizontal="right" vertical="center"/>
    </xf>
    <xf numFmtId="170" fontId="3" fillId="0" borderId="1" xfId="0" applyNumberFormat="1" applyFont="1" applyFill="1" applyBorder="1" applyAlignment="1">
      <alignment horizontal="right" vertical="center"/>
    </xf>
    <xf numFmtId="170" fontId="3" fillId="0" borderId="1" xfId="0" applyNumberFormat="1" applyFont="1" applyBorder="1" applyAlignment="1">
      <alignment horizontal="right" vertical="center"/>
    </xf>
    <xf numFmtId="170" fontId="5" fillId="5" borderId="1" xfId="0" applyNumberFormat="1" applyFont="1" applyFill="1" applyBorder="1" applyAlignment="1">
      <alignment horizontal="right" vertical="center"/>
    </xf>
    <xf numFmtId="173" fontId="5" fillId="5" borderId="8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4" fillId="7" borderId="2" xfId="0" applyFont="1" applyFill="1" applyBorder="1" applyAlignment="1"/>
    <xf numFmtId="0" fontId="0" fillId="0" borderId="15" xfId="0" applyBorder="1" applyAlignment="1"/>
    <xf numFmtId="0" fontId="0" fillId="0" borderId="7" xfId="0" applyBorder="1" applyAlignment="1"/>
    <xf numFmtId="0" fontId="4" fillId="7" borderId="15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Stav zásob a kníh na sklade</a:t>
            </a:r>
          </a:p>
        </c:rich>
      </c:tx>
      <c:layout>
        <c:manualLayout>
          <c:xMode val="edge"/>
          <c:yMode val="edge"/>
          <c:x val="0.29817203229343175"/>
          <c:y val="3.2608695652173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566845176859694"/>
          <c:y val="0.30706521739130432"/>
          <c:w val="0.27285550838320322"/>
          <c:h val="0.527173913043478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explosion val="2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úlohy3!$B$11:$B$15</c:f>
              <c:strCache>
                <c:ptCount val="5"/>
                <c:pt idx="0">
                  <c:v>Excel 2007</c:v>
                </c:pt>
                <c:pt idx="1">
                  <c:v>Siete</c:v>
                </c:pt>
                <c:pt idx="2">
                  <c:v>windows xp</c:v>
                </c:pt>
                <c:pt idx="3">
                  <c:v>Algoritmy</c:v>
                </c:pt>
                <c:pt idx="4">
                  <c:v>Informatika pre SŠ</c:v>
                </c:pt>
              </c:strCache>
            </c:strRef>
          </c:cat>
          <c:val>
            <c:numRef>
              <c:f>úlohy3!$C$11:$C$15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1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185665821308199"/>
          <c:y val="0.43478260869565238"/>
          <c:w val="0.98874971852147187"/>
          <c:h val="0.70923913043478293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000000000000022" r="0.75000000000000022" t="1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Vzdialenosť dochádzajúcich zamestnancov</a:t>
            </a:r>
          </a:p>
        </c:rich>
      </c:tx>
      <c:layout>
        <c:manualLayout>
          <c:xMode val="edge"/>
          <c:yMode val="edge"/>
          <c:x val="0.16363668177841406"/>
          <c:y val="3.74149659863945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57591674940337"/>
          <c:y val="0.25170151633422466"/>
          <c:w val="0.87121341029446364"/>
          <c:h val="0.49319891714138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0353587078644747E-3"/>
                  <c:y val="6.9644321196777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277831202069194E-3"/>
                  <c:y val="1.4010248739074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777708764872592E-3"/>
                  <c:y val="1.30384355787171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2778092963485477E-3"/>
                  <c:y val="-2.34048120745678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0354355475870221E-3"/>
                  <c:y val="1.37636469307290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474414566988416E-4"/>
                  <c:y val="-3.23971285964090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úlohy4!$D$4:$D$13</c:f>
              <c:numCache>
                <c:formatCode>General</c:formatCode>
                <c:ptCount val="10"/>
                <c:pt idx="0">
                  <c:v>549</c:v>
                </c:pt>
                <c:pt idx="1">
                  <c:v>582</c:v>
                </c:pt>
                <c:pt idx="2">
                  <c:v>561</c:v>
                </c:pt>
                <c:pt idx="3">
                  <c:v>1078</c:v>
                </c:pt>
                <c:pt idx="4">
                  <c:v>528</c:v>
                </c:pt>
                <c:pt idx="5">
                  <c:v>546</c:v>
                </c:pt>
                <c:pt idx="6">
                  <c:v>1063</c:v>
                </c:pt>
                <c:pt idx="7">
                  <c:v>557</c:v>
                </c:pt>
                <c:pt idx="8">
                  <c:v>1057</c:v>
                </c:pt>
                <c:pt idx="9">
                  <c:v>584</c:v>
                </c:pt>
              </c:numCache>
            </c:numRef>
          </c:cat>
          <c:val>
            <c:numRef>
              <c:f>úlohy4!$E$4:$E$13</c:f>
              <c:numCache>
                <c:formatCode>0</c:formatCode>
                <c:ptCount val="10"/>
                <c:pt idx="0">
                  <c:v>52</c:v>
                </c:pt>
                <c:pt idx="1">
                  <c:v>11</c:v>
                </c:pt>
                <c:pt idx="2">
                  <c:v>18</c:v>
                </c:pt>
                <c:pt idx="3">
                  <c:v>63</c:v>
                </c:pt>
                <c:pt idx="4">
                  <c:v>17</c:v>
                </c:pt>
                <c:pt idx="5">
                  <c:v>5</c:v>
                </c:pt>
                <c:pt idx="6">
                  <c:v>40</c:v>
                </c:pt>
                <c:pt idx="7">
                  <c:v>25</c:v>
                </c:pt>
                <c:pt idx="8">
                  <c:v>29</c:v>
                </c:pt>
                <c:pt idx="9">
                  <c:v>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636224"/>
        <c:axId val="85638144"/>
      </c:barChart>
      <c:catAx>
        <c:axId val="856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kód pracovníka</a:t>
                </a:r>
              </a:p>
            </c:rich>
          </c:tx>
          <c:layout>
            <c:manualLayout>
              <c:xMode val="edge"/>
              <c:yMode val="edge"/>
              <c:x val="0.44848548476894939"/>
              <c:y val="0.850342992840180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8563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63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vzdialenosť (km)</a:t>
                </a:r>
              </a:p>
            </c:rich>
          </c:tx>
          <c:layout>
            <c:manualLayout>
              <c:xMode val="edge"/>
              <c:yMode val="edge"/>
              <c:x val="2.4242424242424232E-2"/>
              <c:y val="0.268708197189637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85636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000000000000022" r="0.75000000000000022" t="1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39</xdr:row>
      <xdr:rowOff>66675</xdr:rowOff>
    </xdr:from>
    <xdr:to>
      <xdr:col>6</xdr:col>
      <xdr:colOff>962025</xdr:colOff>
      <xdr:row>61</xdr:row>
      <xdr:rowOff>9525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38</xdr:row>
      <xdr:rowOff>85725</xdr:rowOff>
    </xdr:from>
    <xdr:to>
      <xdr:col>15</xdr:col>
      <xdr:colOff>180975</xdr:colOff>
      <xdr:row>55</xdr:row>
      <xdr:rowOff>95250</xdr:rowOff>
    </xdr:to>
    <xdr:graphicFrame macro="">
      <xdr:nvGraphicFramePr>
        <xdr:cNvPr id="2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6"/>
  <sheetViews>
    <sheetView tabSelected="1" workbookViewId="0">
      <selection activeCell="F19" sqref="F19"/>
    </sheetView>
  </sheetViews>
  <sheetFormatPr defaultRowHeight="12.75" x14ac:dyDescent="0.2"/>
  <cols>
    <col min="1" max="1" width="9.140625" style="11"/>
    <col min="2" max="2" width="12" style="11" customWidth="1"/>
    <col min="3" max="3" width="16.28515625" style="14" customWidth="1"/>
    <col min="4" max="4" width="14.140625" style="14" customWidth="1"/>
    <col min="5" max="5" width="15.5703125" style="14" customWidth="1"/>
    <col min="6" max="6" width="13.140625" style="14" customWidth="1"/>
    <col min="7" max="7" width="10.85546875" style="11" customWidth="1"/>
    <col min="8" max="8" width="12.7109375" style="14" customWidth="1"/>
    <col min="9" max="16384" width="9.140625" style="11"/>
  </cols>
  <sheetData>
    <row r="2" spans="2:8" x14ac:dyDescent="0.2">
      <c r="B2" s="61" t="s">
        <v>0</v>
      </c>
      <c r="D2" s="11"/>
      <c r="E2" s="11"/>
      <c r="F2" s="11"/>
    </row>
    <row r="3" spans="2:8" x14ac:dyDescent="0.2">
      <c r="B3" s="19"/>
      <c r="C3" s="110"/>
      <c r="D3" s="111"/>
      <c r="E3" s="111"/>
      <c r="F3" s="112"/>
    </row>
    <row r="5" spans="2:8" x14ac:dyDescent="0.2">
      <c r="B5" s="13" t="s">
        <v>105</v>
      </c>
    </row>
    <row r="6" spans="2:8" x14ac:dyDescent="0.2">
      <c r="B6" s="34" t="s">
        <v>92</v>
      </c>
    </row>
    <row r="7" spans="2:8" s="20" customFormat="1" ht="15" customHeight="1" x14ac:dyDescent="0.2">
      <c r="B7" s="11" t="s">
        <v>83</v>
      </c>
      <c r="C7" s="14"/>
      <c r="D7" s="14"/>
      <c r="E7" s="14"/>
      <c r="F7" s="14"/>
      <c r="H7" s="14"/>
    </row>
    <row r="8" spans="2:8" s="21" customFormat="1" x14ac:dyDescent="0.2">
      <c r="B8" s="11"/>
      <c r="C8" s="14"/>
      <c r="D8" s="14"/>
      <c r="E8" s="14"/>
      <c r="F8" s="14"/>
      <c r="H8" s="12"/>
    </row>
    <row r="9" spans="2:8" ht="25.5" x14ac:dyDescent="0.2">
      <c r="B9" s="21"/>
      <c r="C9" s="28" t="s">
        <v>4</v>
      </c>
      <c r="D9" s="28" t="s">
        <v>84</v>
      </c>
      <c r="E9" s="28" t="s">
        <v>107</v>
      </c>
      <c r="F9" s="23" t="s">
        <v>7</v>
      </c>
    </row>
    <row r="10" spans="2:8" x14ac:dyDescent="0.2">
      <c r="C10" s="35">
        <v>5000</v>
      </c>
      <c r="D10" s="36" t="s">
        <v>95</v>
      </c>
      <c r="E10" s="63">
        <v>6.3</v>
      </c>
      <c r="F10" s="95">
        <f>NPER(E10%/12,-125,C10,,0)</f>
        <v>45.017250407306832</v>
      </c>
    </row>
    <row r="11" spans="2:8" x14ac:dyDescent="0.2">
      <c r="C11" s="37">
        <v>3300</v>
      </c>
      <c r="D11" s="38" t="s">
        <v>94</v>
      </c>
      <c r="E11" s="64">
        <v>5.5</v>
      </c>
      <c r="F11" s="95">
        <f>NPER(E11%/4,-70,C11,,0)</f>
        <v>76.501763414096317</v>
      </c>
    </row>
    <row r="12" spans="2:8" x14ac:dyDescent="0.2">
      <c r="C12" s="47"/>
      <c r="D12" s="48"/>
      <c r="E12" s="49"/>
      <c r="F12" s="50"/>
    </row>
    <row r="13" spans="2:8" x14ac:dyDescent="0.2">
      <c r="B13" s="13" t="s">
        <v>104</v>
      </c>
    </row>
    <row r="14" spans="2:8" x14ac:dyDescent="0.2">
      <c r="B14" s="16" t="s">
        <v>12</v>
      </c>
    </row>
    <row r="15" spans="2:8" x14ac:dyDescent="0.2">
      <c r="B15" s="11" t="s">
        <v>101</v>
      </c>
    </row>
    <row r="17" spans="2:12" s="21" customFormat="1" ht="30" customHeight="1" x14ac:dyDescent="0.2">
      <c r="C17" s="28" t="s">
        <v>15</v>
      </c>
      <c r="D17" s="28" t="s">
        <v>18</v>
      </c>
      <c r="E17" s="28" t="s">
        <v>107</v>
      </c>
      <c r="F17" s="23" t="s">
        <v>14</v>
      </c>
      <c r="H17" s="12"/>
    </row>
    <row r="18" spans="2:12" x14ac:dyDescent="0.2">
      <c r="C18" s="35" t="s">
        <v>16</v>
      </c>
      <c r="D18" s="39" t="s">
        <v>76</v>
      </c>
      <c r="E18" s="65">
        <v>5.2</v>
      </c>
      <c r="F18" s="97">
        <f>PV(E18%/12,12*12,-50)</f>
        <v>5347.8489654967534</v>
      </c>
    </row>
    <row r="19" spans="2:12" x14ac:dyDescent="0.2">
      <c r="C19" s="37" t="s">
        <v>17</v>
      </c>
      <c r="D19" s="41" t="s">
        <v>93</v>
      </c>
      <c r="E19" s="66">
        <v>6.5</v>
      </c>
      <c r="F19" s="99">
        <f>PV(E18%/2,8*2,-90)</f>
        <v>1165.8582585778138</v>
      </c>
    </row>
    <row r="21" spans="2:12" x14ac:dyDescent="0.2">
      <c r="B21" s="13" t="s">
        <v>106</v>
      </c>
      <c r="H21" s="11"/>
      <c r="I21" s="47"/>
      <c r="J21" s="48"/>
      <c r="K21" s="49"/>
      <c r="L21" s="50"/>
    </row>
    <row r="22" spans="2:12" x14ac:dyDescent="0.2">
      <c r="B22" s="16" t="s">
        <v>88</v>
      </c>
      <c r="H22" s="11"/>
      <c r="I22" s="14"/>
      <c r="J22" s="14"/>
      <c r="K22" s="14"/>
      <c r="L22" s="14"/>
    </row>
    <row r="23" spans="2:12" x14ac:dyDescent="0.2">
      <c r="B23" s="11" t="s">
        <v>102</v>
      </c>
      <c r="H23" s="11"/>
      <c r="I23" s="14"/>
      <c r="J23" s="14"/>
      <c r="K23" s="14"/>
      <c r="L23" s="14"/>
    </row>
    <row r="24" spans="2:12" x14ac:dyDescent="0.2">
      <c r="H24" s="11"/>
      <c r="I24" s="14"/>
      <c r="J24" s="14"/>
      <c r="K24" s="14"/>
      <c r="L24" s="14"/>
    </row>
    <row r="25" spans="2:12" s="14" customFormat="1" ht="25.5" x14ac:dyDescent="0.2">
      <c r="C25" s="28" t="s">
        <v>107</v>
      </c>
      <c r="D25" s="28" t="s">
        <v>2</v>
      </c>
      <c r="E25" s="23" t="s">
        <v>13</v>
      </c>
      <c r="F25" s="29" t="s">
        <v>3</v>
      </c>
      <c r="H25" s="21"/>
    </row>
    <row r="26" spans="2:12" s="14" customFormat="1" x14ac:dyDescent="0.2">
      <c r="C26" s="67">
        <v>5.5</v>
      </c>
      <c r="D26" s="30" t="s">
        <v>17</v>
      </c>
      <c r="E26" s="31" t="s">
        <v>5</v>
      </c>
      <c r="F26" s="96">
        <f>PMT(C26%/12,8*12,-5000,,1)</f>
        <v>64.202350112621119</v>
      </c>
      <c r="H26" s="11"/>
    </row>
    <row r="27" spans="2:12" x14ac:dyDescent="0.2">
      <c r="C27" s="68">
        <v>6</v>
      </c>
      <c r="D27" s="32" t="s">
        <v>96</v>
      </c>
      <c r="E27" s="33" t="s">
        <v>6</v>
      </c>
      <c r="F27" s="98">
        <f>PMT(C27%/12,15*12,-5000,,0)</f>
        <v>42.192841402422566</v>
      </c>
      <c r="H27" s="11"/>
    </row>
    <row r="29" spans="2:12" x14ac:dyDescent="0.2">
      <c r="C29" s="11"/>
      <c r="D29" s="11"/>
      <c r="E29" s="11"/>
      <c r="F29" s="11"/>
    </row>
    <row r="30" spans="2:12" x14ac:dyDescent="0.2">
      <c r="C30" s="11"/>
      <c r="D30" s="11"/>
      <c r="E30" s="11"/>
      <c r="F30" s="11"/>
    </row>
    <row r="31" spans="2:12" x14ac:dyDescent="0.2">
      <c r="C31" s="11"/>
      <c r="D31" s="11"/>
      <c r="E31" s="11"/>
      <c r="F31" s="11"/>
    </row>
    <row r="32" spans="2:12" x14ac:dyDescent="0.2">
      <c r="C32" s="11"/>
      <c r="D32" s="11"/>
      <c r="E32" s="11"/>
      <c r="F32" s="11"/>
    </row>
    <row r="33" spans="3:8" s="21" customFormat="1" x14ac:dyDescent="0.2"/>
    <row r="34" spans="3:8" x14ac:dyDescent="0.2">
      <c r="C34" s="11"/>
      <c r="D34" s="11"/>
      <c r="E34" s="11"/>
      <c r="F34" s="11"/>
      <c r="H34" s="11"/>
    </row>
    <row r="35" spans="3:8" x14ac:dyDescent="0.2">
      <c r="C35" s="11"/>
      <c r="D35" s="11"/>
      <c r="E35" s="11"/>
      <c r="F35" s="11"/>
      <c r="H35" s="11"/>
    </row>
    <row r="36" spans="3:8" x14ac:dyDescent="0.2">
      <c r="C36" s="11"/>
      <c r="D36" s="11"/>
      <c r="E36" s="11"/>
      <c r="F36" s="11"/>
      <c r="H36" s="11"/>
    </row>
    <row r="39" spans="3:8" x14ac:dyDescent="0.2">
      <c r="C39" s="11"/>
      <c r="D39" s="11"/>
      <c r="E39" s="11"/>
      <c r="F39" s="11"/>
    </row>
    <row r="40" spans="3:8" x14ac:dyDescent="0.2">
      <c r="C40" s="11"/>
      <c r="D40" s="11"/>
      <c r="E40" s="11"/>
      <c r="F40" s="11"/>
    </row>
    <row r="41" spans="3:8" x14ac:dyDescent="0.2">
      <c r="C41" s="11"/>
      <c r="D41" s="11"/>
      <c r="E41" s="11"/>
      <c r="F41" s="11"/>
    </row>
    <row r="42" spans="3:8" x14ac:dyDescent="0.2">
      <c r="C42" s="11"/>
      <c r="D42" s="11"/>
      <c r="E42" s="11"/>
      <c r="F42" s="11"/>
    </row>
    <row r="43" spans="3:8" s="21" customFormat="1" x14ac:dyDescent="0.2">
      <c r="G43" s="11"/>
      <c r="H43" s="14"/>
    </row>
    <row r="44" spans="3:8" x14ac:dyDescent="0.2">
      <c r="C44" s="11"/>
      <c r="D44" s="11"/>
      <c r="E44" s="11"/>
      <c r="F44" s="11"/>
    </row>
    <row r="45" spans="3:8" x14ac:dyDescent="0.2">
      <c r="C45" s="11"/>
      <c r="D45" s="11"/>
      <c r="E45" s="11"/>
      <c r="F45" s="11"/>
    </row>
    <row r="46" spans="3:8" x14ac:dyDescent="0.2">
      <c r="C46" s="11"/>
      <c r="D46" s="11"/>
      <c r="E46" s="11"/>
      <c r="F46" s="11"/>
    </row>
  </sheetData>
  <mergeCells count="1">
    <mergeCell ref="C3:F3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workbookViewId="0">
      <selection activeCell="G16" sqref="G16"/>
    </sheetView>
  </sheetViews>
  <sheetFormatPr defaultRowHeight="15" x14ac:dyDescent="0.25"/>
  <cols>
    <col min="3" max="3" width="16.85546875" customWidth="1"/>
    <col min="4" max="4" width="11.85546875" customWidth="1"/>
    <col min="5" max="5" width="12.5703125" customWidth="1"/>
    <col min="6" max="6" width="12.85546875" customWidth="1"/>
    <col min="7" max="7" width="11" bestFit="1" customWidth="1"/>
    <col min="8" max="8" width="11.85546875" customWidth="1"/>
  </cols>
  <sheetData>
    <row r="1" spans="2:8" ht="12.75" customHeight="1" x14ac:dyDescent="0.25"/>
    <row r="2" spans="2:8" x14ac:dyDescent="0.25">
      <c r="B2" s="13" t="s">
        <v>105</v>
      </c>
      <c r="C2" s="14"/>
      <c r="D2" s="14"/>
      <c r="E2" s="14"/>
      <c r="F2" s="14"/>
    </row>
    <row r="3" spans="2:8" x14ac:dyDescent="0.25">
      <c r="B3" s="16" t="s">
        <v>86</v>
      </c>
      <c r="C3" s="14"/>
      <c r="D3" s="14"/>
      <c r="E3" s="14"/>
      <c r="F3" s="14"/>
    </row>
    <row r="4" spans="2:8" x14ac:dyDescent="0.25">
      <c r="B4" s="11" t="s">
        <v>103</v>
      </c>
      <c r="C4" s="14"/>
      <c r="D4" s="14"/>
      <c r="E4" s="14"/>
      <c r="F4" s="14"/>
    </row>
    <row r="5" spans="2:8" x14ac:dyDescent="0.25">
      <c r="B5" s="11"/>
      <c r="C5" s="14"/>
      <c r="D5" s="14"/>
      <c r="E5" s="14"/>
      <c r="F5" s="14"/>
    </row>
    <row r="6" spans="2:8" ht="38.25" x14ac:dyDescent="0.25">
      <c r="B6" s="21"/>
      <c r="C6" s="22" t="s">
        <v>85</v>
      </c>
      <c r="D6" s="23" t="s">
        <v>107</v>
      </c>
      <c r="E6" s="23" t="s">
        <v>82</v>
      </c>
      <c r="F6" s="23" t="s">
        <v>1</v>
      </c>
    </row>
    <row r="7" spans="2:8" x14ac:dyDescent="0.25">
      <c r="B7" s="11"/>
      <c r="C7" s="24">
        <v>5</v>
      </c>
      <c r="D7" s="65">
        <v>3.8</v>
      </c>
      <c r="E7" s="25">
        <v>200</v>
      </c>
      <c r="F7" s="100">
        <f>FV(D7%/12,5*12,-E7,-1000)</f>
        <v>14401.726786414096</v>
      </c>
    </row>
    <row r="8" spans="2:8" x14ac:dyDescent="0.25">
      <c r="B8" s="11"/>
      <c r="C8" s="54">
        <v>3</v>
      </c>
      <c r="D8" s="69">
        <v>3.3</v>
      </c>
      <c r="E8" s="55">
        <v>0</v>
      </c>
      <c r="F8" s="100">
        <f>FV(D8%/12,5*12,-E8,-1000)</f>
        <v>1179.1260636816346</v>
      </c>
    </row>
    <row r="9" spans="2:8" x14ac:dyDescent="0.25">
      <c r="B9" s="11"/>
      <c r="C9" s="26">
        <v>2</v>
      </c>
      <c r="D9" s="66">
        <v>3.1</v>
      </c>
      <c r="E9" s="27">
        <v>50</v>
      </c>
      <c r="F9" s="100">
        <f>FV(D9%/12,5*12,-E9,-1000)</f>
        <v>4407.900961169571</v>
      </c>
    </row>
    <row r="11" spans="2:8" x14ac:dyDescent="0.25">
      <c r="B11" s="13" t="s">
        <v>104</v>
      </c>
      <c r="C11" s="14"/>
      <c r="D11" s="14"/>
      <c r="E11" s="14"/>
      <c r="F11" s="14"/>
    </row>
    <row r="12" spans="2:8" x14ac:dyDescent="0.25">
      <c r="B12" s="16" t="s">
        <v>74</v>
      </c>
      <c r="C12" s="14"/>
      <c r="D12" s="14"/>
      <c r="E12" s="14"/>
      <c r="F12" s="14"/>
    </row>
    <row r="13" spans="2:8" x14ac:dyDescent="0.25">
      <c r="B13" s="11" t="s">
        <v>103</v>
      </c>
      <c r="C13" s="11"/>
      <c r="D13" s="14"/>
      <c r="E13" s="14"/>
      <c r="F13" s="14"/>
    </row>
    <row r="14" spans="2:8" x14ac:dyDescent="0.25">
      <c r="B14" s="11"/>
      <c r="C14" s="11"/>
      <c r="D14" s="14"/>
      <c r="E14" s="14"/>
      <c r="F14" s="14"/>
    </row>
    <row r="15" spans="2:8" ht="38.25" x14ac:dyDescent="0.25">
      <c r="B15" s="21"/>
      <c r="C15" s="28" t="s">
        <v>8</v>
      </c>
      <c r="D15" s="28" t="s">
        <v>9</v>
      </c>
      <c r="E15" s="28" t="s">
        <v>75</v>
      </c>
      <c r="F15" s="23" t="s">
        <v>10</v>
      </c>
      <c r="G15" s="29" t="s">
        <v>11</v>
      </c>
      <c r="H15" s="23" t="s">
        <v>87</v>
      </c>
    </row>
    <row r="16" spans="2:8" x14ac:dyDescent="0.25">
      <c r="B16" s="11"/>
      <c r="C16" s="35" t="s">
        <v>89</v>
      </c>
      <c r="D16" s="39">
        <v>30000</v>
      </c>
      <c r="E16" s="30">
        <v>12</v>
      </c>
      <c r="F16" s="40">
        <v>3300</v>
      </c>
      <c r="G16" s="96">
        <f>SLN(D16,F16,E16)</f>
        <v>2225</v>
      </c>
      <c r="H16" s="109">
        <f>D16-3*G16</f>
        <v>23325</v>
      </c>
    </row>
    <row r="17" spans="2:8" x14ac:dyDescent="0.25">
      <c r="B17" s="11"/>
      <c r="C17" s="51" t="s">
        <v>90</v>
      </c>
      <c r="D17" s="48">
        <v>23000</v>
      </c>
      <c r="E17" s="52">
        <v>10</v>
      </c>
      <c r="F17" s="40">
        <v>1500</v>
      </c>
      <c r="G17" s="96">
        <f>SLN(D17,F17,E17)</f>
        <v>2150</v>
      </c>
      <c r="H17" s="109">
        <f>D17-3*G17</f>
        <v>16550</v>
      </c>
    </row>
    <row r="18" spans="2:8" x14ac:dyDescent="0.25">
      <c r="B18" s="11"/>
      <c r="C18" s="37" t="s">
        <v>91</v>
      </c>
      <c r="D18" s="41">
        <v>12900</v>
      </c>
      <c r="E18" s="32">
        <v>7</v>
      </c>
      <c r="F18" s="38">
        <v>850</v>
      </c>
      <c r="G18" s="96">
        <f>SLN(D18,F18,E18)</f>
        <v>1721.4285714285713</v>
      </c>
      <c r="H18" s="109">
        <f>D18-3*G18</f>
        <v>7735.7142857142862</v>
      </c>
    </row>
    <row r="24" spans="2:8" x14ac:dyDescent="0.25">
      <c r="B24" s="11"/>
      <c r="C24" s="14"/>
      <c r="D24" s="14"/>
      <c r="E24" s="14"/>
      <c r="F24" s="14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workbookViewId="0">
      <selection activeCell="J51" sqref="J51"/>
    </sheetView>
  </sheetViews>
  <sheetFormatPr defaultRowHeight="12.75" x14ac:dyDescent="0.2"/>
  <cols>
    <col min="1" max="1" width="9.140625" style="11"/>
    <col min="2" max="2" width="22.85546875" style="11" customWidth="1"/>
    <col min="3" max="3" width="15.85546875" style="14" customWidth="1"/>
    <col min="4" max="4" width="16.140625" style="45" customWidth="1"/>
    <col min="5" max="5" width="16" style="10" customWidth="1"/>
    <col min="6" max="6" width="15.7109375" style="10" customWidth="1"/>
    <col min="7" max="7" width="14.5703125" style="10" customWidth="1"/>
    <col min="8" max="9" width="9.140625" style="11"/>
    <col min="10" max="10" width="23.85546875" style="11" customWidth="1"/>
    <col min="11" max="16384" width="9.140625" style="11"/>
  </cols>
  <sheetData>
    <row r="2" spans="2:11" ht="15" x14ac:dyDescent="0.25">
      <c r="B2" s="115" t="s">
        <v>51</v>
      </c>
      <c r="C2" s="116"/>
      <c r="D2" s="116"/>
      <c r="E2" s="116"/>
      <c r="F2" s="116"/>
      <c r="G2" s="117"/>
    </row>
    <row r="3" spans="2:11" ht="15" x14ac:dyDescent="0.25">
      <c r="B3" s="83" t="s">
        <v>52</v>
      </c>
      <c r="C3" s="83" t="s">
        <v>77</v>
      </c>
      <c r="D3" s="83" t="s">
        <v>78</v>
      </c>
      <c r="E3" s="83" t="s">
        <v>72</v>
      </c>
      <c r="F3" s="83" t="s">
        <v>71</v>
      </c>
      <c r="G3" s="84" t="s">
        <v>53</v>
      </c>
      <c r="J3" s="113" t="s">
        <v>71</v>
      </c>
      <c r="K3" s="114"/>
    </row>
    <row r="4" spans="2:11" x14ac:dyDescent="0.2">
      <c r="B4" s="60" t="s">
        <v>54</v>
      </c>
      <c r="C4" s="9">
        <v>24</v>
      </c>
      <c r="D4" s="104">
        <v>6.8</v>
      </c>
      <c r="E4" s="62">
        <f>C4*D4</f>
        <v>163.19999999999999</v>
      </c>
      <c r="F4" s="101">
        <f>E4*$K$4</f>
        <v>31.007999999999999</v>
      </c>
      <c r="G4" s="62">
        <f>E4+F4</f>
        <v>194.208</v>
      </c>
      <c r="J4" s="87" t="s">
        <v>81</v>
      </c>
      <c r="K4" s="71">
        <v>0.19</v>
      </c>
    </row>
    <row r="5" spans="2:11" x14ac:dyDescent="0.2">
      <c r="B5" s="60" t="s">
        <v>55</v>
      </c>
      <c r="C5" s="9">
        <v>13</v>
      </c>
      <c r="D5" s="104">
        <v>11</v>
      </c>
      <c r="E5" s="62">
        <f t="shared" ref="E5:E15" si="0">C5*D5</f>
        <v>143</v>
      </c>
      <c r="F5" s="101">
        <f t="shared" ref="F5:F10" si="1">E5*$K$4</f>
        <v>27.17</v>
      </c>
      <c r="G5" s="62">
        <f t="shared" ref="G5:G15" si="2">E5+F5</f>
        <v>170.17000000000002</v>
      </c>
      <c r="J5" s="88" t="s">
        <v>80</v>
      </c>
      <c r="K5" s="75">
        <v>0.1</v>
      </c>
    </row>
    <row r="6" spans="2:11" x14ac:dyDescent="0.2">
      <c r="B6" s="60" t="s">
        <v>56</v>
      </c>
      <c r="C6" s="9">
        <v>2</v>
      </c>
      <c r="D6" s="104">
        <v>153.4</v>
      </c>
      <c r="E6" s="62">
        <f t="shared" si="0"/>
        <v>306.8</v>
      </c>
      <c r="F6" s="101">
        <f t="shared" si="1"/>
        <v>58.292000000000002</v>
      </c>
      <c r="G6" s="62">
        <f t="shared" si="2"/>
        <v>365.09199999999998</v>
      </c>
    </row>
    <row r="7" spans="2:11" x14ac:dyDescent="0.2">
      <c r="B7" s="60" t="s">
        <v>57</v>
      </c>
      <c r="C7" s="9">
        <v>10</v>
      </c>
      <c r="D7" s="104">
        <v>532</v>
      </c>
      <c r="E7" s="62">
        <f t="shared" si="0"/>
        <v>5320</v>
      </c>
      <c r="F7" s="101">
        <f t="shared" si="1"/>
        <v>1010.8000000000001</v>
      </c>
      <c r="G7" s="62">
        <f t="shared" si="2"/>
        <v>6330.8</v>
      </c>
    </row>
    <row r="8" spans="2:11" x14ac:dyDescent="0.2">
      <c r="B8" s="60" t="s">
        <v>58</v>
      </c>
      <c r="C8" s="9">
        <v>2</v>
      </c>
      <c r="D8" s="104">
        <v>789.5</v>
      </c>
      <c r="E8" s="62">
        <f t="shared" si="0"/>
        <v>1579</v>
      </c>
      <c r="F8" s="101">
        <f t="shared" si="1"/>
        <v>300.01</v>
      </c>
      <c r="G8" s="62">
        <f t="shared" si="2"/>
        <v>1879.01</v>
      </c>
    </row>
    <row r="9" spans="2:11" x14ac:dyDescent="0.2">
      <c r="B9" s="60" t="s">
        <v>59</v>
      </c>
      <c r="C9" s="42">
        <v>1</v>
      </c>
      <c r="D9" s="105">
        <v>5.5</v>
      </c>
      <c r="E9" s="62">
        <f t="shared" si="0"/>
        <v>5.5</v>
      </c>
      <c r="F9" s="101">
        <f t="shared" si="1"/>
        <v>1.0449999999999999</v>
      </c>
      <c r="G9" s="62">
        <f t="shared" si="2"/>
        <v>6.5449999999999999</v>
      </c>
    </row>
    <row r="10" spans="2:11" x14ac:dyDescent="0.2">
      <c r="B10" s="60" t="s">
        <v>60</v>
      </c>
      <c r="C10" s="42">
        <v>2</v>
      </c>
      <c r="D10" s="105">
        <v>132</v>
      </c>
      <c r="E10" s="62">
        <f t="shared" si="0"/>
        <v>264</v>
      </c>
      <c r="F10" s="101">
        <f t="shared" si="1"/>
        <v>50.160000000000004</v>
      </c>
      <c r="G10" s="62">
        <f t="shared" si="2"/>
        <v>314.16000000000003</v>
      </c>
    </row>
    <row r="11" spans="2:11" x14ac:dyDescent="0.2">
      <c r="B11" s="70" t="s">
        <v>61</v>
      </c>
      <c r="C11" s="3">
        <v>1</v>
      </c>
      <c r="D11" s="106">
        <v>52</v>
      </c>
      <c r="E11" s="62">
        <f t="shared" si="0"/>
        <v>52</v>
      </c>
      <c r="F11" s="72">
        <f>E11*$K$5</f>
        <v>5.2</v>
      </c>
      <c r="G11" s="62">
        <f t="shared" si="2"/>
        <v>57.2</v>
      </c>
    </row>
    <row r="12" spans="2:11" x14ac:dyDescent="0.2">
      <c r="B12" s="70" t="s">
        <v>62</v>
      </c>
      <c r="C12" s="3">
        <v>3</v>
      </c>
      <c r="D12" s="106">
        <v>34</v>
      </c>
      <c r="E12" s="62">
        <f t="shared" si="0"/>
        <v>102</v>
      </c>
      <c r="F12" s="72">
        <f>E12*$K$5</f>
        <v>10.200000000000001</v>
      </c>
      <c r="G12" s="62">
        <f t="shared" si="2"/>
        <v>112.2</v>
      </c>
    </row>
    <row r="13" spans="2:11" x14ac:dyDescent="0.2">
      <c r="B13" s="70" t="s">
        <v>63</v>
      </c>
      <c r="C13" s="4">
        <v>8</v>
      </c>
      <c r="D13" s="106">
        <v>11.3</v>
      </c>
      <c r="E13" s="62">
        <f t="shared" si="0"/>
        <v>90.4</v>
      </c>
      <c r="F13" s="72">
        <f>E13*$K$5</f>
        <v>9.0400000000000009</v>
      </c>
      <c r="G13" s="62">
        <f t="shared" si="2"/>
        <v>99.440000000000012</v>
      </c>
    </row>
    <row r="14" spans="2:11" x14ac:dyDescent="0.2">
      <c r="B14" s="70" t="s">
        <v>64</v>
      </c>
      <c r="C14" s="4">
        <v>1</v>
      </c>
      <c r="D14" s="107">
        <v>12</v>
      </c>
      <c r="E14" s="62">
        <f t="shared" si="0"/>
        <v>12</v>
      </c>
      <c r="F14" s="72">
        <f>E14*$K$5</f>
        <v>1.2000000000000002</v>
      </c>
      <c r="G14" s="62">
        <f t="shared" si="2"/>
        <v>13.2</v>
      </c>
    </row>
    <row r="15" spans="2:11" x14ac:dyDescent="0.2">
      <c r="B15" s="70" t="s">
        <v>65</v>
      </c>
      <c r="C15" s="4">
        <v>10</v>
      </c>
      <c r="D15" s="107">
        <v>8.25</v>
      </c>
      <c r="E15" s="62">
        <f t="shared" si="0"/>
        <v>82.5</v>
      </c>
      <c r="F15" s="72">
        <f>E15*$K$5</f>
        <v>8.25</v>
      </c>
      <c r="G15" s="62">
        <f t="shared" si="2"/>
        <v>90.75</v>
      </c>
    </row>
    <row r="16" spans="2:11" x14ac:dyDescent="0.2">
      <c r="C16" s="43"/>
      <c r="D16" s="5"/>
      <c r="E16" s="6"/>
      <c r="F16" s="6"/>
    </row>
    <row r="17" spans="2:6" x14ac:dyDescent="0.2">
      <c r="B17" s="44"/>
      <c r="C17" s="85" t="s">
        <v>69</v>
      </c>
      <c r="D17" s="86" t="s">
        <v>67</v>
      </c>
      <c r="E17" s="86" t="s">
        <v>66</v>
      </c>
      <c r="F17" s="85" t="s">
        <v>68</v>
      </c>
    </row>
    <row r="18" spans="2:6" x14ac:dyDescent="0.2">
      <c r="B18" s="89" t="s">
        <v>70</v>
      </c>
      <c r="C18" s="73">
        <f>SUM(C4:C10)</f>
        <v>54</v>
      </c>
      <c r="D18" s="108">
        <f>MIN(D4:D10)</f>
        <v>5.5</v>
      </c>
      <c r="E18" s="102">
        <f>MAX(D4:D10)</f>
        <v>789.5</v>
      </c>
      <c r="F18" s="108">
        <f>AVERAGE(D4:D10)</f>
        <v>232.8857142857143</v>
      </c>
    </row>
    <row r="19" spans="2:6" x14ac:dyDescent="0.2">
      <c r="B19" s="90" t="s">
        <v>50</v>
      </c>
      <c r="C19" s="74">
        <f>SUM(C11:C15)</f>
        <v>23</v>
      </c>
      <c r="D19" s="108">
        <f>MIN(D11:D15)</f>
        <v>8.25</v>
      </c>
      <c r="E19" s="103">
        <f>MAX(D11:D15)</f>
        <v>52</v>
      </c>
      <c r="F19" s="103">
        <f>AVERAGE(D11:D15)</f>
        <v>23.509999999999998</v>
      </c>
    </row>
    <row r="21" spans="2:6" x14ac:dyDescent="0.2">
      <c r="B21" s="13" t="s">
        <v>108</v>
      </c>
    </row>
    <row r="23" spans="2:6" x14ac:dyDescent="0.2">
      <c r="B23" s="1" t="s">
        <v>105</v>
      </c>
    </row>
    <row r="24" spans="2:6" x14ac:dyDescent="0.2">
      <c r="B24" s="1" t="s">
        <v>119</v>
      </c>
    </row>
    <row r="25" spans="2:6" x14ac:dyDescent="0.2">
      <c r="B25" s="46" t="s">
        <v>120</v>
      </c>
    </row>
    <row r="26" spans="2:6" x14ac:dyDescent="0.2">
      <c r="B26" s="46" t="s">
        <v>127</v>
      </c>
    </row>
    <row r="27" spans="2:6" x14ac:dyDescent="0.2">
      <c r="B27" s="2"/>
    </row>
    <row r="28" spans="2:6" x14ac:dyDescent="0.2">
      <c r="B28" s="1" t="s">
        <v>104</v>
      </c>
    </row>
    <row r="29" spans="2:6" x14ac:dyDescent="0.2">
      <c r="B29" s="34" t="s">
        <v>79</v>
      </c>
    </row>
    <row r="30" spans="2:6" x14ac:dyDescent="0.2">
      <c r="B30" s="34"/>
      <c r="C30" s="53" t="s">
        <v>116</v>
      </c>
    </row>
    <row r="31" spans="2:6" x14ac:dyDescent="0.2">
      <c r="B31" s="34"/>
      <c r="C31" s="53" t="s">
        <v>117</v>
      </c>
    </row>
    <row r="33" spans="2:3" x14ac:dyDescent="0.2">
      <c r="B33" s="13" t="s">
        <v>106</v>
      </c>
    </row>
    <row r="34" spans="2:3" x14ac:dyDescent="0.2">
      <c r="B34" s="16" t="s">
        <v>122</v>
      </c>
    </row>
    <row r="35" spans="2:3" x14ac:dyDescent="0.2">
      <c r="C35" s="11" t="s">
        <v>118</v>
      </c>
    </row>
    <row r="36" spans="2:3" x14ac:dyDescent="0.2">
      <c r="C36" s="11" t="s">
        <v>128</v>
      </c>
    </row>
    <row r="37" spans="2:3" x14ac:dyDescent="0.2">
      <c r="C37" s="11" t="s">
        <v>125</v>
      </c>
    </row>
    <row r="38" spans="2:3" x14ac:dyDescent="0.2">
      <c r="C38" s="11" t="s">
        <v>129</v>
      </c>
    </row>
    <row r="39" spans="2:3" x14ac:dyDescent="0.2">
      <c r="C39" s="11" t="s">
        <v>115</v>
      </c>
    </row>
  </sheetData>
  <mergeCells count="2">
    <mergeCell ref="J3:K3"/>
    <mergeCell ref="B2:G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opLeftCell="A28" workbookViewId="0">
      <selection activeCell="Q37" sqref="Q37"/>
    </sheetView>
  </sheetViews>
  <sheetFormatPr defaultRowHeight="12.75" x14ac:dyDescent="0.2"/>
  <cols>
    <col min="1" max="1" width="9.140625" style="10"/>
    <col min="2" max="2" width="9.140625" style="11"/>
    <col min="3" max="3" width="11.42578125" style="11" customWidth="1"/>
    <col min="4" max="4" width="11.42578125" style="14" customWidth="1"/>
    <col min="5" max="6" width="13.140625" style="15" customWidth="1"/>
    <col min="7" max="7" width="14.7109375" style="15" customWidth="1"/>
    <col min="8" max="9" width="12.5703125" style="11" customWidth="1"/>
    <col min="10" max="10" width="11.28515625" style="11" customWidth="1"/>
    <col min="11" max="16384" width="9.140625" style="11"/>
  </cols>
  <sheetData>
    <row r="2" spans="2:10" x14ac:dyDescent="0.2">
      <c r="B2" s="113" t="s">
        <v>41</v>
      </c>
      <c r="C2" s="118"/>
      <c r="D2" s="118"/>
      <c r="E2" s="118"/>
      <c r="F2" s="118"/>
      <c r="G2" s="118"/>
      <c r="H2" s="118"/>
      <c r="I2" s="118"/>
      <c r="J2" s="119"/>
    </row>
    <row r="3" spans="2:10" s="56" customFormat="1" ht="40.5" customHeight="1" x14ac:dyDescent="0.25">
      <c r="B3" s="79" t="s">
        <v>19</v>
      </c>
      <c r="C3" s="79" t="s">
        <v>20</v>
      </c>
      <c r="D3" s="80" t="s">
        <v>73</v>
      </c>
      <c r="E3" s="81" t="s">
        <v>109</v>
      </c>
      <c r="F3" s="82" t="s">
        <v>42</v>
      </c>
      <c r="G3" s="81" t="s">
        <v>98</v>
      </c>
      <c r="H3" s="82" t="s">
        <v>100</v>
      </c>
      <c r="I3" s="82" t="s">
        <v>46</v>
      </c>
      <c r="J3" s="82" t="s">
        <v>97</v>
      </c>
    </row>
    <row r="4" spans="2:10" x14ac:dyDescent="0.2">
      <c r="B4" s="7" t="s">
        <v>22</v>
      </c>
      <c r="C4" s="7" t="s">
        <v>23</v>
      </c>
      <c r="D4" s="8">
        <v>549</v>
      </c>
      <c r="E4" s="91">
        <v>52</v>
      </c>
      <c r="F4" s="9">
        <v>2</v>
      </c>
      <c r="G4" s="59">
        <v>752</v>
      </c>
      <c r="H4" s="93">
        <f>IF(E4&lt;15,15,IF(E4&lt;30,25,40))</f>
        <v>40</v>
      </c>
      <c r="I4" s="93">
        <f>IF(F4=0,0,IF(F4=1,15,IF(F4=2,20,25)))</f>
        <v>20</v>
      </c>
      <c r="J4" s="94">
        <f>SUM(G4:I4)</f>
        <v>812</v>
      </c>
    </row>
    <row r="5" spans="2:10" x14ac:dyDescent="0.2">
      <c r="B5" s="7" t="s">
        <v>24</v>
      </c>
      <c r="C5" s="7" t="s">
        <v>25</v>
      </c>
      <c r="D5" s="8">
        <v>582</v>
      </c>
      <c r="E5" s="91">
        <v>11</v>
      </c>
      <c r="F5" s="9">
        <v>0</v>
      </c>
      <c r="G5" s="59">
        <v>577</v>
      </c>
      <c r="H5" s="93">
        <f t="shared" ref="H5:H13" si="0">IF(E5&lt;15,15,IF(E5&lt;30,25,40))</f>
        <v>15</v>
      </c>
      <c r="I5" s="93">
        <f t="shared" ref="I5:I13" si="1">IF(F5=0,0,IF(F5=1,15,IF(F5=2,20,25)))</f>
        <v>0</v>
      </c>
      <c r="J5" s="94">
        <f t="shared" ref="J5:J13" si="2">SUM(G5:I5)</f>
        <v>592</v>
      </c>
    </row>
    <row r="6" spans="2:10" x14ac:dyDescent="0.2">
      <c r="B6" s="7" t="s">
        <v>26</v>
      </c>
      <c r="C6" s="7" t="s">
        <v>27</v>
      </c>
      <c r="D6" s="8">
        <v>561</v>
      </c>
      <c r="E6" s="91">
        <v>18</v>
      </c>
      <c r="F6" s="9">
        <v>0</v>
      </c>
      <c r="G6" s="59">
        <v>612</v>
      </c>
      <c r="H6" s="93">
        <f t="shared" si="0"/>
        <v>25</v>
      </c>
      <c r="I6" s="93">
        <f t="shared" si="1"/>
        <v>0</v>
      </c>
      <c r="J6" s="94">
        <f t="shared" si="2"/>
        <v>637</v>
      </c>
    </row>
    <row r="7" spans="2:10" x14ac:dyDescent="0.2">
      <c r="B7" s="7" t="s">
        <v>28</v>
      </c>
      <c r="C7" s="7" t="s">
        <v>29</v>
      </c>
      <c r="D7" s="8">
        <v>1078</v>
      </c>
      <c r="E7" s="91">
        <v>63</v>
      </c>
      <c r="F7" s="9">
        <v>1</v>
      </c>
      <c r="G7" s="59">
        <v>504</v>
      </c>
      <c r="H7" s="93">
        <f t="shared" si="0"/>
        <v>40</v>
      </c>
      <c r="I7" s="93">
        <f t="shared" si="1"/>
        <v>15</v>
      </c>
      <c r="J7" s="94">
        <f t="shared" si="2"/>
        <v>559</v>
      </c>
    </row>
    <row r="8" spans="2:10" x14ac:dyDescent="0.2">
      <c r="B8" s="7" t="s">
        <v>30</v>
      </c>
      <c r="C8" s="7" t="s">
        <v>31</v>
      </c>
      <c r="D8" s="8">
        <v>528</v>
      </c>
      <c r="E8" s="91">
        <v>17</v>
      </c>
      <c r="F8" s="9">
        <v>0</v>
      </c>
      <c r="G8" s="59">
        <v>567</v>
      </c>
      <c r="H8" s="93">
        <f t="shared" si="0"/>
        <v>25</v>
      </c>
      <c r="I8" s="93">
        <f t="shared" si="1"/>
        <v>0</v>
      </c>
      <c r="J8" s="94">
        <f t="shared" si="2"/>
        <v>592</v>
      </c>
    </row>
    <row r="9" spans="2:10" x14ac:dyDescent="0.2">
      <c r="B9" s="7" t="s">
        <v>32</v>
      </c>
      <c r="C9" s="7" t="s">
        <v>33</v>
      </c>
      <c r="D9" s="8">
        <v>546</v>
      </c>
      <c r="E9" s="91">
        <v>5</v>
      </c>
      <c r="F9" s="9">
        <v>0</v>
      </c>
      <c r="G9" s="59">
        <v>551</v>
      </c>
      <c r="H9" s="93">
        <f t="shared" si="0"/>
        <v>15</v>
      </c>
      <c r="I9" s="93">
        <f t="shared" si="1"/>
        <v>0</v>
      </c>
      <c r="J9" s="94">
        <f t="shared" si="2"/>
        <v>566</v>
      </c>
    </row>
    <row r="10" spans="2:10" x14ac:dyDescent="0.2">
      <c r="B10" s="7" t="s">
        <v>34</v>
      </c>
      <c r="C10" s="7" t="s">
        <v>35</v>
      </c>
      <c r="D10" s="8">
        <v>1063</v>
      </c>
      <c r="E10" s="91">
        <v>40</v>
      </c>
      <c r="F10" s="9">
        <v>3</v>
      </c>
      <c r="G10" s="59">
        <v>732</v>
      </c>
      <c r="H10" s="93">
        <f t="shared" si="0"/>
        <v>40</v>
      </c>
      <c r="I10" s="93">
        <f t="shared" si="1"/>
        <v>25</v>
      </c>
      <c r="J10" s="94">
        <f t="shared" si="2"/>
        <v>797</v>
      </c>
    </row>
    <row r="11" spans="2:10" x14ac:dyDescent="0.2">
      <c r="B11" s="7" t="s">
        <v>36</v>
      </c>
      <c r="C11" s="7" t="s">
        <v>37</v>
      </c>
      <c r="D11" s="8">
        <v>557</v>
      </c>
      <c r="E11" s="91">
        <v>25</v>
      </c>
      <c r="F11" s="9">
        <v>2</v>
      </c>
      <c r="G11" s="59">
        <v>609</v>
      </c>
      <c r="H11" s="93">
        <f t="shared" si="0"/>
        <v>25</v>
      </c>
      <c r="I11" s="93">
        <f t="shared" si="1"/>
        <v>20</v>
      </c>
      <c r="J11" s="94">
        <f t="shared" si="2"/>
        <v>654</v>
      </c>
    </row>
    <row r="12" spans="2:10" x14ac:dyDescent="0.2">
      <c r="B12" s="7" t="s">
        <v>38</v>
      </c>
      <c r="C12" s="7" t="s">
        <v>39</v>
      </c>
      <c r="D12" s="8">
        <v>1057</v>
      </c>
      <c r="E12" s="91">
        <v>29</v>
      </c>
      <c r="F12" s="9">
        <v>1</v>
      </c>
      <c r="G12" s="59">
        <v>583</v>
      </c>
      <c r="H12" s="93">
        <f t="shared" si="0"/>
        <v>25</v>
      </c>
      <c r="I12" s="93">
        <f t="shared" si="1"/>
        <v>15</v>
      </c>
      <c r="J12" s="94">
        <f t="shared" si="2"/>
        <v>623</v>
      </c>
    </row>
    <row r="13" spans="2:10" x14ac:dyDescent="0.2">
      <c r="B13" s="7" t="s">
        <v>24</v>
      </c>
      <c r="C13" s="7" t="s">
        <v>40</v>
      </c>
      <c r="D13" s="8">
        <v>584</v>
      </c>
      <c r="E13" s="91">
        <v>38</v>
      </c>
      <c r="F13" s="9">
        <v>0</v>
      </c>
      <c r="G13" s="59">
        <v>646</v>
      </c>
      <c r="H13" s="93">
        <f t="shared" si="0"/>
        <v>40</v>
      </c>
      <c r="I13" s="93">
        <f t="shared" si="1"/>
        <v>0</v>
      </c>
      <c r="J13" s="94">
        <f t="shared" si="2"/>
        <v>686</v>
      </c>
    </row>
    <row r="15" spans="2:10" x14ac:dyDescent="0.2">
      <c r="B15" s="13" t="s">
        <v>99</v>
      </c>
    </row>
    <row r="17" spans="2:12" x14ac:dyDescent="0.2">
      <c r="B17" s="13" t="s">
        <v>105</v>
      </c>
    </row>
    <row r="18" spans="2:12" x14ac:dyDescent="0.2">
      <c r="B18" s="16" t="s">
        <v>124</v>
      </c>
    </row>
    <row r="19" spans="2:12" x14ac:dyDescent="0.2">
      <c r="C19" s="11" t="s">
        <v>44</v>
      </c>
      <c r="D19" s="14" t="s">
        <v>45</v>
      </c>
      <c r="E19" s="76">
        <v>15</v>
      </c>
      <c r="F19" s="57"/>
      <c r="G19" s="57"/>
    </row>
    <row r="20" spans="2:12" x14ac:dyDescent="0.2">
      <c r="C20" s="11" t="s">
        <v>44</v>
      </c>
      <c r="D20" s="14" t="s">
        <v>43</v>
      </c>
      <c r="E20" s="77">
        <v>25</v>
      </c>
      <c r="F20" s="57"/>
      <c r="G20" s="57"/>
      <c r="H20" s="17"/>
      <c r="I20" s="17"/>
    </row>
    <row r="21" spans="2:12" x14ac:dyDescent="0.2">
      <c r="C21" s="11" t="s">
        <v>44</v>
      </c>
      <c r="D21" s="14" t="s">
        <v>130</v>
      </c>
      <c r="E21" s="78">
        <v>40</v>
      </c>
      <c r="F21" s="57"/>
      <c r="G21" s="57"/>
      <c r="H21" s="17"/>
      <c r="I21" s="17"/>
    </row>
    <row r="22" spans="2:12" x14ac:dyDescent="0.2">
      <c r="F22" s="58"/>
      <c r="G22" s="58"/>
      <c r="H22" s="17"/>
      <c r="I22" s="17"/>
    </row>
    <row r="23" spans="2:12" x14ac:dyDescent="0.2">
      <c r="B23" s="13" t="s">
        <v>104</v>
      </c>
      <c r="F23" s="58"/>
      <c r="L23" s="18"/>
    </row>
    <row r="24" spans="2:12" x14ac:dyDescent="0.2">
      <c r="B24" s="16" t="s">
        <v>123</v>
      </c>
      <c r="F24" s="58"/>
    </row>
    <row r="25" spans="2:12" x14ac:dyDescent="0.2">
      <c r="C25" s="11" t="s">
        <v>21</v>
      </c>
      <c r="D25" s="14" t="s">
        <v>47</v>
      </c>
      <c r="E25" s="76">
        <v>15</v>
      </c>
      <c r="F25" s="57"/>
      <c r="G25" s="57"/>
    </row>
    <row r="26" spans="2:12" x14ac:dyDescent="0.2">
      <c r="D26" s="14" t="s">
        <v>48</v>
      </c>
      <c r="E26" s="77">
        <v>20</v>
      </c>
      <c r="F26" s="57"/>
      <c r="G26" s="57"/>
    </row>
    <row r="27" spans="2:12" x14ac:dyDescent="0.2">
      <c r="D27" s="14" t="s">
        <v>49</v>
      </c>
      <c r="E27" s="78">
        <v>25</v>
      </c>
      <c r="F27" s="57"/>
      <c r="G27" s="57"/>
    </row>
    <row r="28" spans="2:12" x14ac:dyDescent="0.2">
      <c r="G28" s="58"/>
    </row>
    <row r="29" spans="2:12" x14ac:dyDescent="0.2">
      <c r="B29" s="13" t="s">
        <v>106</v>
      </c>
    </row>
    <row r="30" spans="2:12" x14ac:dyDescent="0.2">
      <c r="B30" s="16" t="s">
        <v>126</v>
      </c>
    </row>
    <row r="31" spans="2:12" x14ac:dyDescent="0.2">
      <c r="C31" s="11" t="s">
        <v>110</v>
      </c>
    </row>
    <row r="32" spans="2:12" x14ac:dyDescent="0.2">
      <c r="C32" s="11" t="s">
        <v>111</v>
      </c>
    </row>
    <row r="33" spans="2:3" x14ac:dyDescent="0.2">
      <c r="C33" s="11" t="s">
        <v>112</v>
      </c>
    </row>
    <row r="34" spans="2:3" x14ac:dyDescent="0.2">
      <c r="C34" s="11" t="s">
        <v>113</v>
      </c>
    </row>
    <row r="35" spans="2:3" x14ac:dyDescent="0.2">
      <c r="C35" s="11" t="s">
        <v>114</v>
      </c>
    </row>
    <row r="36" spans="2:3" x14ac:dyDescent="0.2">
      <c r="C36" s="11" t="s">
        <v>115</v>
      </c>
    </row>
    <row r="39" spans="2:3" ht="15.75" x14ac:dyDescent="0.25">
      <c r="B39" s="92" t="s">
        <v>121</v>
      </c>
    </row>
  </sheetData>
  <mergeCells count="1">
    <mergeCell ref="B2:J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úlohy1</vt:lpstr>
      <vt:lpstr>úlohy2</vt:lpstr>
      <vt:lpstr>úlohy3</vt:lpstr>
      <vt:lpstr>úlohy4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mirec213</dc:creator>
  <cp:lastModifiedBy>pc</cp:lastModifiedBy>
  <dcterms:created xsi:type="dcterms:W3CDTF">2013-03-01T18:08:24Z</dcterms:created>
  <dcterms:modified xsi:type="dcterms:W3CDTF">2014-11-12T10:00:42Z</dcterms:modified>
</cp:coreProperties>
</file>